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 activeTab="1"/>
  </bookViews>
  <sheets>
    <sheet name="A" sheetId="2" r:id="rId1"/>
    <sheet name="Sheet3" sheetId="3" r:id="rId2"/>
  </sheets>
  <definedNames>
    <definedName name="_xlnm.Print_Area" localSheetId="0">A!$B$2:$D$40</definedName>
  </definedNames>
  <calcPr calcId="124519"/>
</workbook>
</file>

<file path=xl/calcChain.xml><?xml version="1.0" encoding="utf-8"?>
<calcChain xmlns="http://schemas.openxmlformats.org/spreadsheetml/2006/main">
  <c r="C15" i="3"/>
  <c r="F11"/>
  <c r="F10"/>
  <c r="F12"/>
  <c r="D17"/>
  <c r="C8"/>
  <c r="C14"/>
  <c r="C6"/>
  <c r="C20" s="1"/>
  <c r="C11" l="1"/>
  <c r="C16"/>
  <c r="D8"/>
  <c r="C7"/>
  <c r="D7" s="1"/>
  <c r="D21" s="1"/>
  <c r="C5"/>
  <c r="D5" s="1"/>
  <c r="D19" s="1"/>
  <c r="C4"/>
  <c r="D4" s="1"/>
  <c r="C3"/>
  <c r="D3" s="1"/>
  <c r="C2"/>
  <c r="D2" s="1"/>
  <c r="E33" i="2"/>
  <c r="C19" i="3" l="1"/>
  <c r="D6"/>
  <c r="D20" s="1"/>
  <c r="C9"/>
  <c r="C10"/>
  <c r="C21"/>
  <c r="D9" l="1"/>
  <c r="D18" s="1"/>
  <c r="D31" s="1"/>
  <c r="D30" l="1"/>
  <c r="D28"/>
  <c r="D33"/>
  <c r="D22"/>
  <c r="D24" s="1"/>
  <c r="D32"/>
  <c r="D29"/>
  <c r="D26" l="1"/>
  <c r="D25"/>
  <c r="E31" i="2"/>
  <c r="C13" i="3" s="1"/>
  <c r="E29" i="2"/>
  <c r="E27"/>
  <c r="D34" i="3" l="1"/>
  <c r="D35" s="1"/>
  <c r="D36" s="1"/>
  <c r="D36" i="2" s="1"/>
  <c r="C12" i="3"/>
  <c r="C17" s="1"/>
  <c r="E14" l="1"/>
  <c r="C18"/>
  <c r="C28" s="1"/>
  <c r="E15" l="1"/>
  <c r="C31"/>
  <c r="C32"/>
  <c r="C30"/>
  <c r="C22"/>
  <c r="C33"/>
  <c r="C29"/>
  <c r="C26" l="1"/>
  <c r="C25"/>
  <c r="C24"/>
  <c r="C34" l="1"/>
  <c r="C35" l="1"/>
  <c r="C36" s="1"/>
  <c r="D38" l="1"/>
  <c r="C36" i="2"/>
  <c r="D38" l="1"/>
</calcChain>
</file>

<file path=xl/sharedStrings.xml><?xml version="1.0" encoding="utf-8"?>
<sst xmlns="http://schemas.openxmlformats.org/spreadsheetml/2006/main" count="94" uniqueCount="72">
  <si>
    <t>0-2.5 Lakh</t>
  </si>
  <si>
    <t>2.5-5 Lakh</t>
  </si>
  <si>
    <t>5-7.5 Lakh</t>
  </si>
  <si>
    <t>7.5-10 Lakh</t>
  </si>
  <si>
    <t>10-12.5 Lakh</t>
  </si>
  <si>
    <t>12.5-15 Lakh</t>
  </si>
  <si>
    <t>Above 15 Lakh</t>
  </si>
  <si>
    <t>Existing Tax Law</t>
  </si>
  <si>
    <t>New Tax Law</t>
  </si>
  <si>
    <t>80C Deduction</t>
  </si>
  <si>
    <t>Total Tax</t>
  </si>
  <si>
    <t>Cess</t>
  </si>
  <si>
    <t>If Salary Income then Standard deduction</t>
  </si>
  <si>
    <t>Salary income (Y/N)</t>
  </si>
  <si>
    <t>80C (Y/N)</t>
  </si>
  <si>
    <t>Amount of 80C</t>
  </si>
  <si>
    <t>Y</t>
  </si>
  <si>
    <t>80D (Y/N)</t>
  </si>
  <si>
    <t>Amount of 80D</t>
  </si>
  <si>
    <t>80D Deduction (Individual)</t>
  </si>
  <si>
    <t>Salary income Amount</t>
  </si>
  <si>
    <t>Salary Income</t>
  </si>
  <si>
    <t>Income From Bussiness/Profession</t>
  </si>
  <si>
    <t>Other Source Income</t>
  </si>
  <si>
    <t>Income From Bussiness/Profession Amt</t>
  </si>
  <si>
    <t>Total Tax Saving in New Slab Rate (if negative then go for Old Slab Rate)</t>
  </si>
  <si>
    <t>Rental Income</t>
  </si>
  <si>
    <t>Rental Income Amount</t>
  </si>
  <si>
    <t>Interest on Self Occupied Property</t>
  </si>
  <si>
    <t>Income From Bussiness/Profession (Y/N)</t>
  </si>
  <si>
    <t>Rental Income (Y/N)</t>
  </si>
  <si>
    <t>Interest on Self Occupied Property (Y/N)</t>
  </si>
  <si>
    <t>Gross Income</t>
  </si>
  <si>
    <t>Taxes are as below:</t>
  </si>
  <si>
    <t>N</t>
  </si>
  <si>
    <t>Taxable Income Slab (Rs.)</t>
  </si>
  <si>
    <t>Just fill Yellow Cells only</t>
  </si>
  <si>
    <t>Which Slab Rate is Benefits for us (Old Vs New)</t>
  </si>
  <si>
    <t>Short Term Capital Gain on Shares</t>
  </si>
  <si>
    <t>Short Term Capital Gain on Shares Amt</t>
  </si>
  <si>
    <t>Long Term Capital Gain on Shares</t>
  </si>
  <si>
    <t>Long Term Capital Gain on Shares Amt</t>
  </si>
  <si>
    <t>Long Term Capital Gain on Other than Shares</t>
  </si>
  <si>
    <t>Net Income (Other than Capital Gain)</t>
  </si>
  <si>
    <t>Net Income (on Short Term Capital Gain on Shares)</t>
  </si>
  <si>
    <t>Net Income (on Long Term Capital Gain on Shares)</t>
  </si>
  <si>
    <t>Net Income (on Long Term Capital Gain on Other than Shares)</t>
  </si>
  <si>
    <t>Net Total Income</t>
  </si>
  <si>
    <t>Taxes on Short Term Capital Gain on Shares</t>
  </si>
  <si>
    <t>Taxes on Long Term Capital Gain on Shares</t>
  </si>
  <si>
    <t>Taxes on Long Term Capital Gain on Other than Shares</t>
  </si>
  <si>
    <t>Gross Deduction</t>
  </si>
  <si>
    <t>80G (Y/N)</t>
  </si>
  <si>
    <t>Amount of 80G</t>
  </si>
  <si>
    <t xml:space="preserve">80G Deduction </t>
  </si>
  <si>
    <t>Total Tax With Cess</t>
  </si>
  <si>
    <t>Other Source Income (Saving Interest) (Y/N)</t>
  </si>
  <si>
    <t>Other Source Income (Saving Interest) Amt</t>
  </si>
  <si>
    <t>Other Source Income (Other than Saving Interest) (Y/N)</t>
  </si>
  <si>
    <t>Other Source Income (Other than Saving Interest) Amt</t>
  </si>
  <si>
    <t xml:space="preserve">80TTA Deduction </t>
  </si>
  <si>
    <t>HRA including above Salary Income (Y/N)</t>
  </si>
  <si>
    <t>HRA Amount (P Annum) Received</t>
  </si>
  <si>
    <t>HRA Exempt as per Income Tax</t>
  </si>
  <si>
    <t>rent Paid-10%of slary</t>
  </si>
  <si>
    <t>Actual</t>
  </si>
  <si>
    <t>Rent Paid (Y/N)</t>
  </si>
  <si>
    <t>Rent Paid Amount</t>
  </si>
  <si>
    <t>50% of Slary</t>
  </si>
  <si>
    <t>Residence in Delhi, Mumbai, Chennai, Kolkata or Other</t>
  </si>
  <si>
    <t>Rohtak</t>
  </si>
  <si>
    <t>Lower Of Below Allowed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</si>
</sst>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53435"/>
      <name val="Times New Roman"/>
      <family val="1"/>
    </font>
    <font>
      <sz val="11"/>
      <color rgb="FF444444"/>
      <name val="Times New Roman"/>
      <family val="1"/>
    </font>
    <font>
      <b/>
      <sz val="11"/>
      <color rgb="FF444444"/>
      <name val="Times New Roman"/>
      <family val="1"/>
    </font>
    <font>
      <b/>
      <u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/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DDDDDD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/>
      <right style="medium">
        <color indexed="64"/>
      </right>
      <top style="medium">
        <color rgb="FFDDDDDD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/>
    <xf numFmtId="43" fontId="6" fillId="2" borderId="4" xfId="1" applyFont="1" applyFill="1" applyBorder="1" applyAlignment="1">
      <alignment horizontal="left" vertical="top"/>
    </xf>
    <xf numFmtId="43" fontId="5" fillId="3" borderId="4" xfId="1" applyFont="1" applyFill="1" applyBorder="1" applyAlignment="1">
      <alignment horizontal="left" vertical="top"/>
    </xf>
    <xf numFmtId="43" fontId="5" fillId="3" borderId="7" xfId="1" applyFont="1" applyFill="1" applyBorder="1" applyAlignment="1">
      <alignment horizontal="left" vertical="top"/>
    </xf>
    <xf numFmtId="43" fontId="6" fillId="2" borderId="7" xfId="1" applyFont="1" applyFill="1" applyBorder="1" applyAlignment="1">
      <alignment horizontal="left" vertical="top"/>
    </xf>
    <xf numFmtId="43" fontId="5" fillId="2" borderId="7" xfId="1" applyFont="1" applyFill="1" applyBorder="1" applyAlignment="1">
      <alignment horizontal="left" vertical="top"/>
    </xf>
    <xf numFmtId="43" fontId="2" fillId="0" borderId="0" xfId="1" applyFont="1"/>
    <xf numFmtId="43" fontId="2" fillId="5" borderId="2" xfId="1" applyFont="1" applyFill="1" applyBorder="1"/>
    <xf numFmtId="43" fontId="2" fillId="5" borderId="1" xfId="1" applyFont="1" applyFill="1" applyBorder="1"/>
    <xf numFmtId="0" fontId="2" fillId="5" borderId="12" xfId="0" applyFont="1" applyFill="1" applyBorder="1"/>
    <xf numFmtId="43" fontId="2" fillId="0" borderId="0" xfId="1" applyFont="1" applyBorder="1"/>
    <xf numFmtId="43" fontId="2" fillId="0" borderId="3" xfId="1" applyFont="1" applyBorder="1"/>
    <xf numFmtId="0" fontId="2" fillId="0" borderId="12" xfId="0" applyFont="1" applyBorder="1"/>
    <xf numFmtId="0" fontId="3" fillId="0" borderId="13" xfId="0" applyFont="1" applyBorder="1" applyAlignment="1"/>
    <xf numFmtId="0" fontId="5" fillId="2" borderId="14" xfId="0" applyFont="1" applyFill="1" applyBorder="1" applyAlignment="1">
      <alignment horizontal="left" vertical="top"/>
    </xf>
    <xf numFmtId="0" fontId="2" fillId="0" borderId="15" xfId="0" applyFont="1" applyBorder="1" applyAlignment="1"/>
    <xf numFmtId="0" fontId="6" fillId="2" borderId="14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43" fontId="5" fillId="3" borderId="14" xfId="1" applyFont="1" applyFill="1" applyBorder="1" applyAlignment="1">
      <alignment horizontal="left" vertical="top"/>
    </xf>
    <xf numFmtId="43" fontId="6" fillId="2" borderId="14" xfId="1" applyFont="1" applyFill="1" applyBorder="1" applyAlignment="1">
      <alignment horizontal="left" vertical="top"/>
    </xf>
    <xf numFmtId="43" fontId="5" fillId="2" borderId="14" xfId="1" applyFont="1" applyFill="1" applyBorder="1" applyAlignment="1">
      <alignment horizontal="left" vertical="top"/>
    </xf>
    <xf numFmtId="43" fontId="3" fillId="0" borderId="12" xfId="1" applyFont="1" applyBorder="1"/>
    <xf numFmtId="0" fontId="2" fillId="0" borderId="0" xfId="0" applyFont="1" applyBorder="1" applyAlignment="1"/>
    <xf numFmtId="43" fontId="2" fillId="0" borderId="0" xfId="0" applyNumberFormat="1" applyFont="1"/>
    <xf numFmtId="43" fontId="5" fillId="3" borderId="8" xfId="1" applyFont="1" applyFill="1" applyBorder="1" applyAlignment="1">
      <alignment horizontal="left" vertical="top"/>
    </xf>
    <xf numFmtId="43" fontId="5" fillId="3" borderId="19" xfId="1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top" wrapText="1"/>
    </xf>
    <xf numFmtId="43" fontId="4" fillId="4" borderId="6" xfId="1" applyFont="1" applyFill="1" applyBorder="1" applyAlignment="1">
      <alignment horizontal="left" vertical="top" wrapText="1"/>
    </xf>
    <xf numFmtId="43" fontId="4" fillId="4" borderId="3" xfId="1" applyFont="1" applyFill="1" applyBorder="1" applyAlignment="1">
      <alignment horizontal="left" vertical="top" wrapText="1"/>
    </xf>
    <xf numFmtId="43" fontId="6" fillId="2" borderId="0" xfId="1" applyFont="1" applyFill="1" applyBorder="1" applyAlignment="1">
      <alignment horizontal="center" vertical="top" wrapText="1"/>
    </xf>
    <xf numFmtId="43" fontId="5" fillId="3" borderId="0" xfId="1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/>
    <xf numFmtId="43" fontId="5" fillId="2" borderId="7" xfId="1" applyFont="1" applyFill="1" applyBorder="1" applyAlignment="1" applyProtection="1">
      <alignment horizontal="left" vertical="top"/>
      <protection hidden="1"/>
    </xf>
    <xf numFmtId="43" fontId="5" fillId="2" borderId="4" xfId="1" applyFont="1" applyFill="1" applyBorder="1" applyAlignment="1" applyProtection="1">
      <alignment horizontal="left" vertical="top"/>
      <protection hidden="1"/>
    </xf>
    <xf numFmtId="43" fontId="6" fillId="2" borderId="7" xfId="1" applyFont="1" applyFill="1" applyBorder="1" applyAlignment="1" applyProtection="1">
      <alignment horizontal="left" vertical="top"/>
      <protection hidden="1"/>
    </xf>
    <xf numFmtId="43" fontId="6" fillId="2" borderId="4" xfId="1" applyFont="1" applyFill="1" applyBorder="1" applyAlignment="1" applyProtection="1">
      <alignment horizontal="left" vertical="top"/>
      <protection hidden="1"/>
    </xf>
    <xf numFmtId="43" fontId="5" fillId="3" borderId="7" xfId="1" applyFont="1" applyFill="1" applyBorder="1" applyAlignment="1" applyProtection="1">
      <alignment horizontal="left" vertical="top"/>
      <protection hidden="1"/>
    </xf>
    <xf numFmtId="43" fontId="5" fillId="3" borderId="4" xfId="1" applyFont="1" applyFill="1" applyBorder="1" applyAlignment="1" applyProtection="1">
      <alignment horizontal="left" vertical="top"/>
      <protection hidden="1"/>
    </xf>
    <xf numFmtId="43" fontId="3" fillId="0" borderId="6" xfId="1" applyFont="1" applyBorder="1" applyProtection="1">
      <protection hidden="1"/>
    </xf>
    <xf numFmtId="43" fontId="5" fillId="3" borderId="18" xfId="1" applyFont="1" applyFill="1" applyBorder="1" applyAlignment="1" applyProtection="1">
      <alignment horizontal="left" vertical="top"/>
      <protection hidden="1"/>
    </xf>
    <xf numFmtId="43" fontId="5" fillId="3" borderId="5" xfId="1" applyFont="1" applyFill="1" applyBorder="1" applyAlignment="1" applyProtection="1">
      <alignment horizontal="left" vertical="top"/>
      <protection hidden="1"/>
    </xf>
    <xf numFmtId="43" fontId="2" fillId="0" borderId="0" xfId="1" applyFont="1" applyAlignment="1"/>
    <xf numFmtId="43" fontId="0" fillId="0" borderId="0" xfId="1" applyFont="1"/>
    <xf numFmtId="43" fontId="3" fillId="0" borderId="20" xfId="1" applyFont="1" applyBorder="1" applyAlignment="1">
      <alignment wrapText="1"/>
    </xf>
    <xf numFmtId="43" fontId="3" fillId="0" borderId="0" xfId="1" applyFont="1" applyBorder="1" applyAlignment="1">
      <alignment wrapText="1"/>
    </xf>
    <xf numFmtId="43" fontId="2" fillId="5" borderId="3" xfId="1" applyFont="1" applyFill="1" applyBorder="1"/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6" fillId="2" borderId="16" xfId="1" applyFont="1" applyFill="1" applyBorder="1" applyAlignment="1">
      <alignment horizontal="center" vertical="top" wrapText="1"/>
    </xf>
    <xf numFmtId="43" fontId="6" fillId="2" borderId="17" xfId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view="pageBreakPreview" zoomScaleSheetLayoutView="100" workbookViewId="0">
      <selection activeCell="C12" sqref="C12"/>
    </sheetView>
  </sheetViews>
  <sheetFormatPr defaultRowHeight="15"/>
  <cols>
    <col min="1" max="1" width="9.140625" style="1"/>
    <col min="2" max="2" width="63.140625" style="1" customWidth="1"/>
    <col min="3" max="3" width="14.5703125" style="10" customWidth="1"/>
    <col min="4" max="4" width="13.5703125" style="10" customWidth="1"/>
    <col min="5" max="5" width="12.5703125" style="1" customWidth="1"/>
    <col min="6" max="6" width="43.42578125" style="2" customWidth="1"/>
    <col min="7" max="15" width="12.5703125" style="1" customWidth="1"/>
    <col min="16" max="16384" width="9.140625" style="1"/>
  </cols>
  <sheetData>
    <row r="1" spans="2:4" ht="15.75" thickBot="1"/>
    <row r="2" spans="2:4" ht="21" thickBot="1">
      <c r="B2" s="53" t="s">
        <v>37</v>
      </c>
      <c r="C2" s="54"/>
      <c r="D2" s="55"/>
    </row>
    <row r="3" spans="2:4" ht="20.25">
      <c r="B3" s="51"/>
      <c r="C3" s="51"/>
      <c r="D3" s="52"/>
    </row>
    <row r="4" spans="2:4" ht="15.75" thickBot="1">
      <c r="B4" s="13" t="s">
        <v>36</v>
      </c>
      <c r="C4" s="49"/>
      <c r="D4" s="49"/>
    </row>
    <row r="5" spans="2:4" ht="15" customHeight="1">
      <c r="B5" s="35" t="s">
        <v>69</v>
      </c>
      <c r="C5" s="50" t="s">
        <v>70</v>
      </c>
      <c r="D5" s="48"/>
    </row>
    <row r="6" spans="2:4">
      <c r="B6" s="17" t="s">
        <v>13</v>
      </c>
      <c r="C6" s="11" t="s">
        <v>16</v>
      </c>
    </row>
    <row r="7" spans="2:4">
      <c r="B7" s="17" t="s">
        <v>20</v>
      </c>
      <c r="C7" s="12">
        <v>3100000</v>
      </c>
      <c r="D7" s="15"/>
    </row>
    <row r="8" spans="2:4">
      <c r="B8" s="17" t="s">
        <v>61</v>
      </c>
      <c r="C8" s="11" t="s">
        <v>16</v>
      </c>
      <c r="D8" s="15"/>
    </row>
    <row r="9" spans="2:4">
      <c r="B9" s="17" t="s">
        <v>62</v>
      </c>
      <c r="C9" s="11">
        <v>500000</v>
      </c>
      <c r="D9" s="15"/>
    </row>
    <row r="10" spans="2:4">
      <c r="B10" s="17" t="s">
        <v>66</v>
      </c>
      <c r="C10" s="11" t="s">
        <v>16</v>
      </c>
      <c r="D10" s="15"/>
    </row>
    <row r="11" spans="2:4">
      <c r="B11" s="17" t="s">
        <v>67</v>
      </c>
      <c r="C11" s="11">
        <v>300000</v>
      </c>
      <c r="D11" s="15"/>
    </row>
    <row r="12" spans="2:4">
      <c r="B12" s="17" t="s">
        <v>29</v>
      </c>
      <c r="C12" s="11" t="s">
        <v>34</v>
      </c>
      <c r="D12" s="15"/>
    </row>
    <row r="13" spans="2:4">
      <c r="B13" s="17" t="s">
        <v>24</v>
      </c>
      <c r="C13" s="12">
        <v>0</v>
      </c>
      <c r="D13" s="15"/>
    </row>
    <row r="14" spans="2:4">
      <c r="B14" s="17" t="s">
        <v>30</v>
      </c>
      <c r="C14" s="11" t="s">
        <v>34</v>
      </c>
      <c r="D14" s="15"/>
    </row>
    <row r="15" spans="2:4">
      <c r="B15" s="17" t="s">
        <v>27</v>
      </c>
      <c r="C15" s="12">
        <v>100000</v>
      </c>
      <c r="D15" s="15"/>
    </row>
    <row r="16" spans="2:4">
      <c r="B16" s="17" t="s">
        <v>38</v>
      </c>
      <c r="C16" s="11" t="s">
        <v>16</v>
      </c>
      <c r="D16" s="15"/>
    </row>
    <row r="17" spans="2:5">
      <c r="B17" s="17" t="s">
        <v>39</v>
      </c>
      <c r="C17" s="12">
        <v>0</v>
      </c>
      <c r="D17" s="15"/>
    </row>
    <row r="18" spans="2:5">
      <c r="B18" s="17" t="s">
        <v>40</v>
      </c>
      <c r="C18" s="11" t="s">
        <v>16</v>
      </c>
      <c r="D18" s="15"/>
    </row>
    <row r="19" spans="2:5">
      <c r="B19" s="17" t="s">
        <v>41</v>
      </c>
      <c r="C19" s="12">
        <v>0</v>
      </c>
      <c r="D19" s="15"/>
    </row>
    <row r="20" spans="2:5">
      <c r="B20" s="17" t="s">
        <v>42</v>
      </c>
      <c r="C20" s="11" t="s">
        <v>16</v>
      </c>
      <c r="D20" s="15"/>
    </row>
    <row r="21" spans="2:5">
      <c r="B21" s="17" t="s">
        <v>42</v>
      </c>
      <c r="C21" s="12">
        <v>0</v>
      </c>
      <c r="D21" s="15"/>
    </row>
    <row r="22" spans="2:5">
      <c r="B22" s="17" t="s">
        <v>58</v>
      </c>
      <c r="C22" s="11" t="s">
        <v>16</v>
      </c>
      <c r="D22" s="15"/>
    </row>
    <row r="23" spans="2:5">
      <c r="B23" s="17" t="s">
        <v>59</v>
      </c>
      <c r="C23" s="12">
        <v>300000</v>
      </c>
      <c r="D23" s="15"/>
    </row>
    <row r="24" spans="2:5">
      <c r="B24" s="17" t="s">
        <v>56</v>
      </c>
      <c r="C24" s="11" t="s">
        <v>16</v>
      </c>
      <c r="D24" s="15"/>
    </row>
    <row r="25" spans="2:5">
      <c r="B25" s="17" t="s">
        <v>57</v>
      </c>
      <c r="C25" s="12">
        <v>25000</v>
      </c>
      <c r="D25" s="15"/>
    </row>
    <row r="26" spans="2:5">
      <c r="B26" s="17" t="s">
        <v>31</v>
      </c>
      <c r="C26" s="11" t="s">
        <v>16</v>
      </c>
      <c r="D26" s="15"/>
    </row>
    <row r="27" spans="2:5">
      <c r="B27" s="17" t="s">
        <v>28</v>
      </c>
      <c r="C27" s="12">
        <v>200000</v>
      </c>
      <c r="E27" s="15">
        <f>IF(C27&gt;200000,200000,C27)</f>
        <v>200000</v>
      </c>
    </row>
    <row r="28" spans="2:5">
      <c r="B28" s="17" t="s">
        <v>14</v>
      </c>
      <c r="C28" s="11" t="s">
        <v>16</v>
      </c>
      <c r="D28" s="15"/>
    </row>
    <row r="29" spans="2:5">
      <c r="B29" s="17" t="s">
        <v>15</v>
      </c>
      <c r="C29" s="12">
        <v>150000</v>
      </c>
      <c r="E29" s="15">
        <f>IF(A!C29&gt;150000,150000,A!C29)</f>
        <v>150000</v>
      </c>
    </row>
    <row r="30" spans="2:5">
      <c r="B30" s="17" t="s">
        <v>17</v>
      </c>
      <c r="C30" s="11" t="s">
        <v>16</v>
      </c>
      <c r="D30" s="15"/>
    </row>
    <row r="31" spans="2:5">
      <c r="B31" s="17" t="s">
        <v>18</v>
      </c>
      <c r="C31" s="12">
        <v>23000</v>
      </c>
      <c r="E31" s="15">
        <f>+IF(A!C31&gt;25000,25000,A!C31)</f>
        <v>23000</v>
      </c>
    </row>
    <row r="32" spans="2:5">
      <c r="B32" s="17" t="s">
        <v>52</v>
      </c>
      <c r="C32" s="11" t="s">
        <v>16</v>
      </c>
      <c r="D32" s="15"/>
    </row>
    <row r="33" spans="2:6">
      <c r="B33" s="17" t="s">
        <v>53</v>
      </c>
      <c r="C33" s="12">
        <v>375000</v>
      </c>
      <c r="E33" s="15">
        <f>+IF(A!C33&gt;25000,25000,A!C33)</f>
        <v>25000</v>
      </c>
    </row>
    <row r="34" spans="2:6">
      <c r="B34" s="16"/>
      <c r="C34" s="14"/>
      <c r="D34" s="15"/>
    </row>
    <row r="35" spans="2:6" s="3" customFormat="1" ht="29.25" thickBot="1">
      <c r="B35" s="30" t="s">
        <v>35</v>
      </c>
      <c r="C35" s="31" t="s">
        <v>7</v>
      </c>
      <c r="D35" s="32" t="s">
        <v>8</v>
      </c>
      <c r="F35" s="2"/>
    </row>
    <row r="36" spans="2:6" s="35" customFormat="1" thickBot="1">
      <c r="B36" s="23" t="s">
        <v>10</v>
      </c>
      <c r="C36" s="8">
        <f>Sheet3!C36</f>
        <v>660441.59999999998</v>
      </c>
      <c r="D36" s="5">
        <f>Sheet3!D36</f>
        <v>795600</v>
      </c>
      <c r="F36" s="36"/>
    </row>
    <row r="37" spans="2:6" ht="15.75" thickBot="1">
      <c r="B37" s="22"/>
      <c r="C37" s="7"/>
      <c r="D37" s="6"/>
    </row>
    <row r="38" spans="2:6" ht="15.75" thickBot="1">
      <c r="B38" s="56" t="s">
        <v>25</v>
      </c>
      <c r="C38" s="8"/>
      <c r="D38" s="5">
        <f>A!C36-A!D36</f>
        <v>-135158.40000000002</v>
      </c>
    </row>
    <row r="39" spans="2:6" ht="15.75" thickBot="1">
      <c r="B39" s="57"/>
      <c r="C39" s="28"/>
      <c r="D39" s="29"/>
    </row>
    <row r="40" spans="2:6" s="4" customFormat="1">
      <c r="B40" s="33"/>
      <c r="C40" s="34"/>
      <c r="D40" s="34"/>
      <c r="F40" s="26"/>
    </row>
  </sheetData>
  <mergeCells count="2">
    <mergeCell ref="B2:D2"/>
    <mergeCell ref="B38:B39"/>
  </mergeCells>
  <dataValidations count="2">
    <dataValidation type="whole" allowBlank="1" showInputMessage="1" showErrorMessage="1" error="Only Value is Allowed" sqref="C33 C31 C27 C19 C29 C21 C15 C17 C13 C23 C25">
      <formula1>-9.99999999999999E+27</formula1>
      <formula2>9.99999999999999E+27</formula2>
    </dataValidation>
    <dataValidation type="whole" allowBlank="1" showInputMessage="1" showErrorMessage="1" error="Only Value is Allowed" sqref="C7 C9 C11">
      <formula1>-9.99999999999999E+33</formula1>
      <formula2>9.99999999999999E+34</formula2>
    </dataValidation>
  </dataValidations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9"/>
  <sheetViews>
    <sheetView tabSelected="1" topLeftCell="A22" workbookViewId="0">
      <selection activeCell="C44" sqref="C44"/>
    </sheetView>
  </sheetViews>
  <sheetFormatPr defaultRowHeight="15"/>
  <cols>
    <col min="2" max="2" width="71.7109375" bestFit="1" customWidth="1"/>
    <col min="3" max="3" width="14.5703125" bestFit="1" customWidth="1"/>
    <col min="4" max="4" width="14.5703125" customWidth="1"/>
    <col min="5" max="5" width="1.28515625" customWidth="1"/>
    <col min="6" max="6" width="28" style="47" customWidth="1"/>
    <col min="7" max="7" width="9.140625" customWidth="1"/>
  </cols>
  <sheetData>
    <row r="1" spans="2:7" s="3" customFormat="1" ht="29.25" thickBot="1">
      <c r="B1" s="30" t="s">
        <v>35</v>
      </c>
      <c r="C1" s="31" t="s">
        <v>7</v>
      </c>
      <c r="D1" s="32" t="s">
        <v>8</v>
      </c>
      <c r="F1" s="46"/>
    </row>
    <row r="2" spans="2:7" s="1" customFormat="1" ht="15.75" thickBot="1">
      <c r="B2" s="18" t="s">
        <v>21</v>
      </c>
      <c r="C2" s="37">
        <f>IF(A!C6="Y",A!C7,0)</f>
        <v>3100000</v>
      </c>
      <c r="D2" s="38">
        <f t="shared" ref="D2:D8" si="0">C2</f>
        <v>3100000</v>
      </c>
      <c r="F2" s="10"/>
    </row>
    <row r="3" spans="2:7" s="1" customFormat="1" ht="15.75" thickBot="1">
      <c r="B3" s="18" t="s">
        <v>22</v>
      </c>
      <c r="C3" s="37">
        <f>IF(A!C12="Y",A!C13,0)</f>
        <v>0</v>
      </c>
      <c r="D3" s="38">
        <f t="shared" si="0"/>
        <v>0</v>
      </c>
      <c r="F3" s="10"/>
    </row>
    <row r="4" spans="2:7" s="1" customFormat="1" ht="15.75" thickBot="1">
      <c r="B4" s="18" t="s">
        <v>26</v>
      </c>
      <c r="C4" s="37">
        <f>IF(A!C14="Y",(A!C15*70%),0)</f>
        <v>0</v>
      </c>
      <c r="D4" s="38">
        <f t="shared" si="0"/>
        <v>0</v>
      </c>
      <c r="F4" s="10"/>
    </row>
    <row r="5" spans="2:7" s="1" customFormat="1" ht="15.75" thickBot="1">
      <c r="B5" s="18" t="s">
        <v>38</v>
      </c>
      <c r="C5" s="37">
        <f>IF(A!C16="Y",(A!C17),0)</f>
        <v>0</v>
      </c>
      <c r="D5" s="38">
        <f t="shared" si="0"/>
        <v>0</v>
      </c>
      <c r="E5" s="9"/>
      <c r="F5" s="10"/>
    </row>
    <row r="6" spans="2:7" s="1" customFormat="1" ht="15.75" thickBot="1">
      <c r="B6" s="18" t="s">
        <v>40</v>
      </c>
      <c r="C6" s="37">
        <f>IF(A!C18="Y",(A!C19),0)</f>
        <v>0</v>
      </c>
      <c r="D6" s="38">
        <f t="shared" si="0"/>
        <v>0</v>
      </c>
      <c r="E6" s="9"/>
      <c r="F6" s="10"/>
    </row>
    <row r="7" spans="2:7" s="1" customFormat="1" ht="15.75" thickBot="1">
      <c r="B7" s="19" t="s">
        <v>42</v>
      </c>
      <c r="C7" s="37">
        <f>IF(A!C20="Y",(A!C21),0)</f>
        <v>0</v>
      </c>
      <c r="D7" s="38">
        <f t="shared" si="0"/>
        <v>0</v>
      </c>
      <c r="F7" s="10"/>
    </row>
    <row r="8" spans="2:7" s="1" customFormat="1" ht="15.75" thickBot="1">
      <c r="B8" s="18" t="s">
        <v>23</v>
      </c>
      <c r="C8" s="37">
        <f>IF(A!C22="Y",A!C23,0)+IF(A!C24="Y",A!C25,0)</f>
        <v>325000</v>
      </c>
      <c r="D8" s="38">
        <f t="shared" si="0"/>
        <v>325000</v>
      </c>
      <c r="E8" s="4"/>
      <c r="F8" s="10"/>
    </row>
    <row r="9" spans="2:7" s="1" customFormat="1" ht="15.75" thickBot="1">
      <c r="B9" s="20" t="s">
        <v>32</v>
      </c>
      <c r="C9" s="39">
        <f>SUM(C2:C8)</f>
        <v>3425000</v>
      </c>
      <c r="D9" s="40">
        <f>SUM(D2:D8)</f>
        <v>3425000</v>
      </c>
      <c r="F9" s="10" t="s">
        <v>71</v>
      </c>
    </row>
    <row r="10" spans="2:7" s="1" customFormat="1" ht="15.75" thickBot="1">
      <c r="B10" s="21" t="s">
        <v>12</v>
      </c>
      <c r="C10" s="41">
        <f>IF(C2&gt;50000,50000,C2)</f>
        <v>50000</v>
      </c>
      <c r="D10" s="41">
        <v>0</v>
      </c>
      <c r="F10" s="10">
        <f>IF(A!C8="Y",A!C9,0)</f>
        <v>500000</v>
      </c>
      <c r="G10" s="1" t="s">
        <v>65</v>
      </c>
    </row>
    <row r="11" spans="2:7" s="1" customFormat="1" ht="15.75" thickBot="1">
      <c r="B11" s="21" t="s">
        <v>63</v>
      </c>
      <c r="C11" s="41">
        <f>MIN(F10,F11,F12)</f>
        <v>-10000</v>
      </c>
      <c r="D11" s="41">
        <v>0</v>
      </c>
      <c r="F11" s="10">
        <f>IF(A!C10="Y",(A!C11-(A!C7*10%)),0)</f>
        <v>-10000</v>
      </c>
      <c r="G11" s="1" t="s">
        <v>64</v>
      </c>
    </row>
    <row r="12" spans="2:7" s="1" customFormat="1" ht="15.75" thickBot="1">
      <c r="B12" s="21" t="s">
        <v>9</v>
      </c>
      <c r="C12" s="41">
        <f>IF(A!C28="Y",A!E29,0)</f>
        <v>150000</v>
      </c>
      <c r="D12" s="42">
        <v>0</v>
      </c>
      <c r="F12" s="10">
        <f>IF(A!C8="Y",IF(A!C5="Delhi",A!C7*50%,IF(A!C5="Mumbai",A!C7*50%,IF(A!C5="Chennai",A!C7*50%,IF(A!C5="Kolkata",A!C7*50%,A!C7*40%)))))</f>
        <v>1240000</v>
      </c>
      <c r="G12" s="1" t="s">
        <v>68</v>
      </c>
    </row>
    <row r="13" spans="2:7" s="1" customFormat="1" ht="15.75" thickBot="1">
      <c r="B13" s="21" t="s">
        <v>19</v>
      </c>
      <c r="C13" s="41">
        <f>IF(A!C30="Y",A!E31,0)</f>
        <v>23000</v>
      </c>
      <c r="D13" s="42">
        <v>0</v>
      </c>
      <c r="E13" s="27"/>
      <c r="F13" s="10"/>
    </row>
    <row r="14" spans="2:7" s="1" customFormat="1" ht="15.75" thickBot="1">
      <c r="B14" s="21" t="s">
        <v>54</v>
      </c>
      <c r="C14" s="41">
        <f>IF(A!C32="Y",IF((C9-C12-C13-C10-C16)*10%&gt;A!C33,A!C33/2,(C9-C12-C13-C10-C16)*10%),0)</f>
        <v>300200</v>
      </c>
      <c r="D14" s="42">
        <v>0</v>
      </c>
      <c r="E14" s="1">
        <f>+(C9-C12-C13-C10-C16)*10%</f>
        <v>300200</v>
      </c>
      <c r="F14" s="10"/>
    </row>
    <row r="15" spans="2:7" s="1" customFormat="1" ht="15.75" thickBot="1">
      <c r="B15" s="21" t="s">
        <v>60</v>
      </c>
      <c r="C15" s="41">
        <f>+IF(A!C24="Y",IF(A!C25&gt;10000,10000,A!C25),0)</f>
        <v>10000</v>
      </c>
      <c r="D15" s="42">
        <v>0</v>
      </c>
      <c r="E15" s="1">
        <f>+(C12-C13-C14-C16-C17)*10%</f>
        <v>-109640</v>
      </c>
      <c r="F15" s="10"/>
    </row>
    <row r="16" spans="2:7" s="1" customFormat="1" ht="15.75" thickBot="1">
      <c r="B16" s="22" t="s">
        <v>28</v>
      </c>
      <c r="C16" s="41">
        <f>IF(A!C26="Y",A!E27,0)</f>
        <v>200000</v>
      </c>
      <c r="D16" s="42">
        <v>0</v>
      </c>
      <c r="F16" s="10"/>
    </row>
    <row r="17" spans="2:6" s="1" customFormat="1" ht="15.75" thickBot="1">
      <c r="B17" s="20" t="s">
        <v>51</v>
      </c>
      <c r="C17" s="39">
        <f>SUM(C10:C16)</f>
        <v>723200</v>
      </c>
      <c r="D17" s="39">
        <f>SUM(D10:D16)</f>
        <v>0</v>
      </c>
      <c r="F17" s="10"/>
    </row>
    <row r="18" spans="2:6" s="1" customFormat="1" ht="15.75" thickBot="1">
      <c r="B18" s="23" t="s">
        <v>43</v>
      </c>
      <c r="C18" s="39">
        <f>Sheet3!C9-SUM(Sheet3!C12:C16)-SUM(C5:C7)</f>
        <v>2741800</v>
      </c>
      <c r="D18" s="39">
        <f>Sheet3!D9-SUM(Sheet3!D12:D16)-SUM(D5:D7)</f>
        <v>3425000</v>
      </c>
      <c r="F18" s="46"/>
    </row>
    <row r="19" spans="2:6" s="1" customFormat="1" ht="15.75" thickBot="1">
      <c r="B19" s="23" t="s">
        <v>44</v>
      </c>
      <c r="C19" s="39">
        <f t="shared" ref="C19:D21" si="1">C5</f>
        <v>0</v>
      </c>
      <c r="D19" s="39">
        <f t="shared" si="1"/>
        <v>0</v>
      </c>
      <c r="F19" s="46"/>
    </row>
    <row r="20" spans="2:6" s="1" customFormat="1" ht="15.75" thickBot="1">
      <c r="B20" s="23" t="s">
        <v>45</v>
      </c>
      <c r="C20" s="39">
        <f t="shared" si="1"/>
        <v>0</v>
      </c>
      <c r="D20" s="39">
        <f t="shared" si="1"/>
        <v>0</v>
      </c>
      <c r="F20" s="46"/>
    </row>
    <row r="21" spans="2:6" s="1" customFormat="1" ht="15.75" thickBot="1">
      <c r="B21" s="23" t="s">
        <v>46</v>
      </c>
      <c r="C21" s="39">
        <f t="shared" si="1"/>
        <v>0</v>
      </c>
      <c r="D21" s="39">
        <f t="shared" si="1"/>
        <v>0</v>
      </c>
      <c r="F21" s="46"/>
    </row>
    <row r="22" spans="2:6" s="1" customFormat="1" ht="15.75" thickBot="1">
      <c r="B22" s="23" t="s">
        <v>47</v>
      </c>
      <c r="C22" s="39">
        <f>SUM(C18:C21)</f>
        <v>2741800</v>
      </c>
      <c r="D22" s="39">
        <f>SUM(D18:D21)</f>
        <v>3425000</v>
      </c>
      <c r="F22" s="46"/>
    </row>
    <row r="23" spans="2:6" s="1" customFormat="1" ht="15.75" thickBot="1">
      <c r="B23" s="23" t="s">
        <v>33</v>
      </c>
      <c r="C23" s="39"/>
      <c r="D23" s="40"/>
      <c r="F23" s="46"/>
    </row>
    <row r="24" spans="2:6" s="1" customFormat="1" ht="15.75" thickBot="1">
      <c r="B24" s="24" t="s">
        <v>48</v>
      </c>
      <c r="C24" s="37">
        <f>IF(C22&lt;500000,0,C19*15%)</f>
        <v>0</v>
      </c>
      <c r="D24" s="37">
        <f>IF(D22&lt;500000,0,D19*15%)</f>
        <v>0</v>
      </c>
      <c r="F24" s="46"/>
    </row>
    <row r="25" spans="2:6" s="1" customFormat="1" ht="15.75" thickBot="1">
      <c r="B25" s="24" t="s">
        <v>49</v>
      </c>
      <c r="C25" s="37">
        <f>IF(C22&lt;500000,0,IF(C20&lt;100000,0,C20*10%))</f>
        <v>0</v>
      </c>
      <c r="D25" s="37">
        <f>IF(D22&lt;500000,0,IF(D20&lt;100000,0,D20*10%))</f>
        <v>0</v>
      </c>
      <c r="F25" s="46"/>
    </row>
    <row r="26" spans="2:6" s="1" customFormat="1" ht="15.75" thickBot="1">
      <c r="B26" s="24" t="s">
        <v>50</v>
      </c>
      <c r="C26" s="37">
        <f>IF(C22&lt;500000,0,C21*20%)</f>
        <v>0</v>
      </c>
      <c r="D26" s="37">
        <f>IF(D22&lt;500000,0,D21*20%)</f>
        <v>0</v>
      </c>
      <c r="F26" s="46"/>
    </row>
    <row r="27" spans="2:6" s="1" customFormat="1" ht="15.75" thickBot="1">
      <c r="B27" s="22" t="s">
        <v>0</v>
      </c>
      <c r="C27" s="41">
        <v>0</v>
      </c>
      <c r="D27" s="42">
        <v>0</v>
      </c>
      <c r="F27" s="46"/>
    </row>
    <row r="28" spans="2:6" s="1" customFormat="1" ht="15.75" thickBot="1">
      <c r="B28" s="24" t="s">
        <v>1</v>
      </c>
      <c r="C28" s="37">
        <f>IF(C18&lt;250000,0,IF(C18&lt;500001,0,IF(C18&gt;500000,12500,(C18-250000)*5%)))</f>
        <v>12500</v>
      </c>
      <c r="D28" s="38">
        <f>IF(D18&lt;250000,0,IF(D18&lt;500001,0,IF(D18&gt;500000,12500,(D18-250000)*5%)))</f>
        <v>12500</v>
      </c>
      <c r="F28" s="46"/>
    </row>
    <row r="29" spans="2:6" s="1" customFormat="1" ht="15.75" thickBot="1">
      <c r="B29" s="22" t="s">
        <v>2</v>
      </c>
      <c r="C29" s="41">
        <f>IF(C18&lt;500000,0,IF(C18&gt;750000,50000,(C18-500000)*20%))</f>
        <v>50000</v>
      </c>
      <c r="D29" s="42">
        <f>IF(D18&lt;500000,0,IF(D18&gt;750000,25000,(D18-500000)*10%))</f>
        <v>25000</v>
      </c>
      <c r="F29" s="46"/>
    </row>
    <row r="30" spans="2:6" s="1" customFormat="1" ht="15.75" thickBot="1">
      <c r="B30" s="24" t="s">
        <v>3</v>
      </c>
      <c r="C30" s="37">
        <f>IF(C18&lt;750000,0,IF(C18&gt;1000000,50000,(C18-750000)*20%))</f>
        <v>50000</v>
      </c>
      <c r="D30" s="38">
        <f>IF(D18&lt;750000,0,IF(D18&gt;1000000,37500,(D18-750000)*15%))</f>
        <v>37500</v>
      </c>
      <c r="F30" s="46"/>
    </row>
    <row r="31" spans="2:6" s="1" customFormat="1" ht="15.75" thickBot="1">
      <c r="B31" s="22" t="s">
        <v>4</v>
      </c>
      <c r="C31" s="41">
        <f>IF(C18&lt;1000000,0,IF(C18&gt;1250000,75000,(C18-1000000)*30%))</f>
        <v>75000</v>
      </c>
      <c r="D31" s="42">
        <f>IF(D18&lt;1000000,0,IF(D18&gt;1250000,50000,(D18-1000000)*20%))</f>
        <v>50000</v>
      </c>
      <c r="F31" s="46"/>
    </row>
    <row r="32" spans="2:6" s="1" customFormat="1" ht="15.75" thickBot="1">
      <c r="B32" s="24" t="s">
        <v>5</v>
      </c>
      <c r="C32" s="37">
        <f>IF(C18&lt;1250000,0,IF(C18&gt;1500000,75000,(C18-1250000)*30%))</f>
        <v>75000</v>
      </c>
      <c r="D32" s="38">
        <f>IF(D18&lt;1250000,0,IF(D18&gt;1500000,62500,(D18-1250000)*25%))</f>
        <v>62500</v>
      </c>
      <c r="F32" s="46"/>
    </row>
    <row r="33" spans="2:6" s="1" customFormat="1" ht="15.75" thickBot="1">
      <c r="B33" s="22" t="s">
        <v>6</v>
      </c>
      <c r="C33" s="41">
        <f>IF(C18&lt;1500000,0,(C18-1500000)*30%)</f>
        <v>372540</v>
      </c>
      <c r="D33" s="42">
        <f>IF(D18&lt;1500000,0,(D18-1500000)*30%)</f>
        <v>577500</v>
      </c>
      <c r="F33" s="46"/>
    </row>
    <row r="34" spans="2:6" s="1" customFormat="1" ht="15.75" thickBot="1">
      <c r="B34" s="25" t="s">
        <v>10</v>
      </c>
      <c r="C34" s="43">
        <f>SUM(C24:C33)</f>
        <v>635040</v>
      </c>
      <c r="D34" s="43">
        <f>SUM(D24:D33)</f>
        <v>765000</v>
      </c>
      <c r="F34" s="46"/>
    </row>
    <row r="35" spans="2:6" s="1" customFormat="1" ht="15.75" thickBot="1">
      <c r="B35" s="22" t="s">
        <v>11</v>
      </c>
      <c r="C35" s="41">
        <f>C34*4%</f>
        <v>25401.600000000002</v>
      </c>
      <c r="D35" s="42">
        <f>D34*4%</f>
        <v>30600</v>
      </c>
      <c r="F35" s="46"/>
    </row>
    <row r="36" spans="2:6" s="1" customFormat="1" ht="15.75" thickBot="1">
      <c r="B36" s="24" t="s">
        <v>55</v>
      </c>
      <c r="C36" s="37">
        <f>SUM(C34:C35)</f>
        <v>660441.59999999998</v>
      </c>
      <c r="D36" s="38">
        <f>SUM(D34:D35)</f>
        <v>795600</v>
      </c>
      <c r="F36" s="46"/>
    </row>
    <row r="37" spans="2:6" s="1" customFormat="1" ht="15.75" thickBot="1">
      <c r="B37" s="22"/>
      <c r="C37" s="41"/>
      <c r="D37" s="42"/>
      <c r="F37" s="46"/>
    </row>
    <row r="38" spans="2:6" s="1" customFormat="1" ht="15.75" thickBot="1">
      <c r="B38" s="56" t="s">
        <v>25</v>
      </c>
      <c r="C38" s="39"/>
      <c r="D38" s="40">
        <f>Sheet3!C36-Sheet3!D36</f>
        <v>-135158.40000000002</v>
      </c>
      <c r="F38" s="46"/>
    </row>
    <row r="39" spans="2:6" s="1" customFormat="1" ht="15.75" thickBot="1">
      <c r="B39" s="57"/>
      <c r="C39" s="44"/>
      <c r="D39" s="45"/>
      <c r="F39" s="46"/>
    </row>
  </sheetData>
  <mergeCells count="1">
    <mergeCell ref="B38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</vt:lpstr>
      <vt:lpstr>Sheet3</vt:lpstr>
      <vt:lpstr>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PC-8</dc:creator>
  <cp:lastModifiedBy>PC-8</cp:lastModifiedBy>
  <dcterms:created xsi:type="dcterms:W3CDTF">2020-02-01T10:08:26Z</dcterms:created>
  <dcterms:modified xsi:type="dcterms:W3CDTF">2020-03-04T09:48:50Z</dcterms:modified>
</cp:coreProperties>
</file>